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60" windowWidth="11370" windowHeight="6915"/>
  </bookViews>
  <sheets>
    <sheet name="BL.13c" sheetId="2" r:id="rId1"/>
  </sheets>
  <calcPr calcId="125725"/>
</workbook>
</file>

<file path=xl/calcChain.xml><?xml version="1.0" encoding="utf-8"?>
<calcChain xmlns="http://schemas.openxmlformats.org/spreadsheetml/2006/main">
  <c r="B11" i="2"/>
  <c r="H11" s="1"/>
  <c r="B14"/>
  <c r="B13" s="1"/>
  <c r="D14"/>
  <c r="B21"/>
  <c r="D21" s="1"/>
  <c r="B31"/>
  <c r="F31" s="1"/>
  <c r="B10"/>
  <c r="H10" s="1"/>
  <c r="B28"/>
  <c r="H28" s="1"/>
  <c r="B20"/>
  <c r="D20" s="1"/>
  <c r="F14"/>
  <c r="B17"/>
  <c r="J17" s="1"/>
  <c r="F11"/>
  <c r="D28"/>
  <c r="D10"/>
  <c r="H20"/>
  <c r="H21"/>
  <c r="F21"/>
  <c r="F20"/>
  <c r="B27"/>
  <c r="D27" s="1"/>
  <c r="D31"/>
  <c r="F27"/>
  <c r="J27"/>
  <c r="D17" l="1"/>
  <c r="B19"/>
  <c r="B18"/>
  <c r="B15"/>
  <c r="B30"/>
  <c r="H13"/>
  <c r="J13"/>
  <c r="F13"/>
  <c r="D13"/>
  <c r="H17"/>
  <c r="H27"/>
  <c r="F18"/>
  <c r="J21"/>
  <c r="J11"/>
  <c r="J20"/>
  <c r="B38"/>
  <c r="J10"/>
  <c r="F17"/>
  <c r="B37"/>
  <c r="D11"/>
  <c r="D15"/>
  <c r="F10"/>
  <c r="H31"/>
  <c r="D18"/>
  <c r="J14"/>
  <c r="B9"/>
  <c r="J28"/>
  <c r="J31"/>
  <c r="J15"/>
  <c r="B34"/>
  <c r="F28"/>
  <c r="H14"/>
  <c r="B12"/>
  <c r="B16"/>
  <c r="F19" l="1"/>
  <c r="B36"/>
  <c r="D19"/>
  <c r="J19"/>
  <c r="H19"/>
  <c r="J18"/>
  <c r="H18"/>
  <c r="B35"/>
  <c r="F15"/>
  <c r="B32"/>
  <c r="H15"/>
  <c r="H30"/>
  <c r="D30"/>
  <c r="F30"/>
  <c r="J30"/>
  <c r="F9"/>
  <c r="D9"/>
  <c r="J9"/>
  <c r="H9"/>
  <c r="B26"/>
  <c r="B33"/>
  <c r="H16"/>
  <c r="F16"/>
  <c r="D16"/>
  <c r="J16"/>
  <c r="J34"/>
  <c r="F34"/>
  <c r="H34"/>
  <c r="D34"/>
  <c r="D37"/>
  <c r="F37"/>
  <c r="H37"/>
  <c r="J37"/>
  <c r="F38"/>
  <c r="J38"/>
  <c r="H38"/>
  <c r="D38"/>
  <c r="D12"/>
  <c r="J12"/>
  <c r="H12"/>
  <c r="B29"/>
  <c r="F12"/>
  <c r="F36" l="1"/>
  <c r="H36"/>
  <c r="J36"/>
  <c r="D36"/>
  <c r="J35"/>
  <c r="H35"/>
  <c r="D35"/>
  <c r="F35"/>
  <c r="J32"/>
  <c r="H32"/>
  <c r="D32"/>
  <c r="F32"/>
  <c r="J26"/>
  <c r="F26"/>
  <c r="D26"/>
  <c r="H26"/>
  <c r="J29"/>
  <c r="H29"/>
  <c r="D29"/>
  <c r="F29"/>
  <c r="J33"/>
  <c r="H33"/>
  <c r="D33"/>
  <c r="F33"/>
  <c r="I40" l="1"/>
</calcChain>
</file>

<file path=xl/sharedStrings.xml><?xml version="1.0" encoding="utf-8"?>
<sst xmlns="http://schemas.openxmlformats.org/spreadsheetml/2006/main" count="114" uniqueCount="79">
  <si>
    <t>②　d'</t>
    <phoneticPr fontId="2"/>
  </si>
  <si>
    <t>③　a</t>
    <phoneticPr fontId="2"/>
  </si>
  <si>
    <t>④　f</t>
    <phoneticPr fontId="2"/>
  </si>
  <si>
    <t>cm</t>
    <phoneticPr fontId="2"/>
  </si>
  <si>
    <t>周波数Hz</t>
    <rPh sb="0" eb="3">
      <t>シュウハスウ</t>
    </rPh>
    <phoneticPr fontId="2"/>
  </si>
  <si>
    <t>コース</t>
    <phoneticPr fontId="2"/>
  </si>
  <si>
    <t>指板内弦長=</t>
    <rPh sb="0" eb="1">
      <t>ユビ</t>
    </rPh>
    <rPh sb="1" eb="2">
      <t>イタ</t>
    </rPh>
    <rPh sb="2" eb="3">
      <t>ナイ</t>
    </rPh>
    <rPh sb="3" eb="4">
      <t>ゲン</t>
    </rPh>
    <rPh sb="4" eb="5">
      <t>チョウ</t>
    </rPh>
    <phoneticPr fontId="2"/>
  </si>
  <si>
    <t>指板内弦</t>
    <rPh sb="0" eb="1">
      <t>ユビ</t>
    </rPh>
    <rPh sb="1" eb="2">
      <t>イタ</t>
    </rPh>
    <rPh sb="2" eb="3">
      <t>ナイ</t>
    </rPh>
    <rPh sb="3" eb="4">
      <t>ゲン</t>
    </rPh>
    <phoneticPr fontId="2"/>
  </si>
  <si>
    <t>弦直径mm</t>
    <rPh sb="0" eb="1">
      <t>ゲン</t>
    </rPh>
    <rPh sb="1" eb="3">
      <t>チョッケイ</t>
    </rPh>
    <phoneticPr fontId="2"/>
  </si>
  <si>
    <t>張力kg</t>
    <rPh sb="0" eb="2">
      <t>チョウリョク</t>
    </rPh>
    <phoneticPr fontId="2"/>
  </si>
  <si>
    <t>指板内オクターブ弦</t>
    <rPh sb="0" eb="1">
      <t>ユビ</t>
    </rPh>
    <rPh sb="1" eb="2">
      <t>イタ</t>
    </rPh>
    <rPh sb="2" eb="3">
      <t>ナイ</t>
    </rPh>
    <rPh sb="8" eb="9">
      <t>ゲン</t>
    </rPh>
    <phoneticPr fontId="2"/>
  </si>
  <si>
    <t>Hz</t>
    <phoneticPr fontId="2"/>
  </si>
  <si>
    <t>コース</t>
    <phoneticPr fontId="2"/>
  </si>
  <si>
    <t>張力から弦直径を</t>
    <phoneticPr fontId="2"/>
  </si>
  <si>
    <t>弦直径から張力を</t>
    <phoneticPr fontId="2"/>
  </si>
  <si>
    <t>A=</t>
    <phoneticPr fontId="2"/>
  </si>
  <si>
    <t>定数</t>
    <rPh sb="0" eb="2">
      <t>テイスウ</t>
    </rPh>
    <phoneticPr fontId="2"/>
  </si>
  <si>
    <t>①　f'</t>
    <phoneticPr fontId="2"/>
  </si>
  <si>
    <t>⑤　d</t>
    <phoneticPr fontId="2"/>
  </si>
  <si>
    <t>⑥　A</t>
    <phoneticPr fontId="2"/>
  </si>
  <si>
    <t>⑦　G</t>
    <phoneticPr fontId="2"/>
  </si>
  <si>
    <t>⑧　F</t>
    <phoneticPr fontId="2"/>
  </si>
  <si>
    <t>⑨　E</t>
    <phoneticPr fontId="2"/>
  </si>
  <si>
    <t>⑩　D</t>
    <phoneticPr fontId="2"/>
  </si>
  <si>
    <t>⑪　C</t>
    <phoneticPr fontId="2"/>
  </si>
  <si>
    <r>
      <t>⑫　</t>
    </r>
    <r>
      <rPr>
        <u/>
        <sz val="11"/>
        <rFont val="ＭＳ Ｐゴシック"/>
        <family val="3"/>
        <charset val="128"/>
      </rPr>
      <t>B</t>
    </r>
    <phoneticPr fontId="2"/>
  </si>
  <si>
    <r>
      <t>⑬　</t>
    </r>
    <r>
      <rPr>
        <u/>
        <sz val="11"/>
        <rFont val="ＭＳ Ｐゴシック"/>
        <family val="3"/>
        <charset val="128"/>
      </rPr>
      <t>A</t>
    </r>
    <phoneticPr fontId="2"/>
  </si>
  <si>
    <t>指板外弦長=</t>
    <rPh sb="0" eb="1">
      <t>ユビ</t>
    </rPh>
    <rPh sb="1" eb="2">
      <t>イタ</t>
    </rPh>
    <rPh sb="2" eb="3">
      <t>ガイ</t>
    </rPh>
    <rPh sb="3" eb="4">
      <t>ゲン</t>
    </rPh>
    <rPh sb="4" eb="5">
      <t>チョウ</t>
    </rPh>
    <phoneticPr fontId="2"/>
  </si>
  <si>
    <t>指板外弦</t>
    <rPh sb="0" eb="1">
      <t>ユビ</t>
    </rPh>
    <rPh sb="1" eb="2">
      <t>イタ</t>
    </rPh>
    <rPh sb="2" eb="3">
      <t>ガイ</t>
    </rPh>
    <rPh sb="3" eb="4">
      <t>ゲン</t>
    </rPh>
    <phoneticPr fontId="2"/>
  </si>
  <si>
    <t>指板外オクターブ弦</t>
    <rPh sb="0" eb="1">
      <t>ユビ</t>
    </rPh>
    <rPh sb="1" eb="2">
      <t>イタ</t>
    </rPh>
    <rPh sb="2" eb="3">
      <t>ガイ</t>
    </rPh>
    <phoneticPr fontId="2"/>
  </si>
  <si>
    <t>1㎏≒10N</t>
    <phoneticPr fontId="2"/>
  </si>
  <si>
    <t>ガット=</t>
    <phoneticPr fontId="2"/>
  </si>
  <si>
    <t>ナイロン=</t>
    <phoneticPr fontId="2"/>
  </si>
  <si>
    <t>PVF=</t>
    <phoneticPr fontId="2"/>
  </si>
  <si>
    <t>d-moll Tuning</t>
    <phoneticPr fontId="2"/>
  </si>
  <si>
    <t>↓</t>
    <phoneticPr fontId="2"/>
  </si>
  <si>
    <t>素材定数を入力</t>
    <phoneticPr fontId="2"/>
  </si>
  <si>
    <t>★青枠欄に入力（半角英数）</t>
    <rPh sb="1" eb="2">
      <t>アオ</t>
    </rPh>
    <rPh sb="2" eb="3">
      <t>ワク</t>
    </rPh>
    <rPh sb="3" eb="4">
      <t>ラン</t>
    </rPh>
    <rPh sb="5" eb="7">
      <t>ニュウリョク</t>
    </rPh>
    <rPh sb="8" eb="10">
      <t>ハンカク</t>
    </rPh>
    <rPh sb="10" eb="12">
      <t>エイスウ</t>
    </rPh>
    <phoneticPr fontId="2"/>
  </si>
  <si>
    <t>合計張力</t>
    <rPh sb="0" eb="2">
      <t>ゴウケイ</t>
    </rPh>
    <rPh sb="2" eb="4">
      <t>チョウリョク</t>
    </rPh>
    <phoneticPr fontId="2"/>
  </si>
  <si>
    <t>kg</t>
    <phoneticPr fontId="2"/>
  </si>
  <si>
    <t>平均張力</t>
    <rPh sb="0" eb="2">
      <t>ヘイキン</t>
    </rPh>
    <rPh sb="2" eb="4">
      <t>チョウリョク</t>
    </rPh>
    <phoneticPr fontId="2"/>
  </si>
  <si>
    <t>ピラミッド弦対照表</t>
    <rPh sb="5" eb="6">
      <t>ゲン</t>
    </rPh>
    <rPh sb="6" eb="9">
      <t>タイショウヒョウ</t>
    </rPh>
    <phoneticPr fontId="9"/>
  </si>
  <si>
    <t>Gut</t>
    <phoneticPr fontId="9"/>
  </si>
  <si>
    <t>PY</t>
    <phoneticPr fontId="9"/>
  </si>
  <si>
    <t>or 10095</t>
    <phoneticPr fontId="9"/>
  </si>
  <si>
    <t>or 1012</t>
    <phoneticPr fontId="9"/>
  </si>
  <si>
    <t>or 1015</t>
    <phoneticPr fontId="9"/>
  </si>
  <si>
    <t>NG40</t>
    <phoneticPr fontId="2"/>
  </si>
  <si>
    <t>NG46</t>
    <phoneticPr fontId="2"/>
  </si>
  <si>
    <t>NG56</t>
    <phoneticPr fontId="2"/>
  </si>
  <si>
    <t>NG70</t>
    <phoneticPr fontId="2"/>
  </si>
  <si>
    <t>NG85</t>
    <phoneticPr fontId="2"/>
  </si>
  <si>
    <t>D112</t>
    <phoneticPr fontId="2"/>
  </si>
  <si>
    <t>D124</t>
    <phoneticPr fontId="2"/>
  </si>
  <si>
    <t>D140</t>
    <phoneticPr fontId="2"/>
  </si>
  <si>
    <t>D150</t>
    <phoneticPr fontId="2"/>
  </si>
  <si>
    <t>D170</t>
    <phoneticPr fontId="2"/>
  </si>
  <si>
    <t>D185</t>
    <phoneticPr fontId="2"/>
  </si>
  <si>
    <t>D180</t>
    <phoneticPr fontId="2"/>
  </si>
  <si>
    <t>D200</t>
    <phoneticPr fontId="2"/>
  </si>
  <si>
    <t>VN5112</t>
    <phoneticPr fontId="2"/>
  </si>
  <si>
    <t>VN5124</t>
    <phoneticPr fontId="2"/>
  </si>
  <si>
    <t>VN5140</t>
    <phoneticPr fontId="2"/>
  </si>
  <si>
    <t>VN5150</t>
    <phoneticPr fontId="2"/>
  </si>
  <si>
    <t>VN5170</t>
    <phoneticPr fontId="2"/>
  </si>
  <si>
    <t>VN5185</t>
    <phoneticPr fontId="2"/>
  </si>
  <si>
    <t>VN5180</t>
    <phoneticPr fontId="2"/>
  </si>
  <si>
    <t>VN5200</t>
    <phoneticPr fontId="2"/>
  </si>
  <si>
    <t>オクターブ</t>
    <phoneticPr fontId="2"/>
  </si>
  <si>
    <t>アキーラ</t>
    <phoneticPr fontId="2"/>
  </si>
  <si>
    <t>キルシュナー</t>
    <phoneticPr fontId="2"/>
  </si>
  <si>
    <t>NG50</t>
    <phoneticPr fontId="2"/>
  </si>
  <si>
    <t>NG54</t>
    <phoneticPr fontId="2"/>
  </si>
  <si>
    <t>NG60</t>
    <phoneticPr fontId="2"/>
  </si>
  <si>
    <t>NG66</t>
    <phoneticPr fontId="2"/>
  </si>
  <si>
    <t>NG73</t>
    <phoneticPr fontId="2"/>
  </si>
  <si>
    <t>NG82</t>
    <phoneticPr fontId="2"/>
  </si>
  <si>
    <t>NG91</t>
    <phoneticPr fontId="2"/>
  </si>
  <si>
    <t>選択例</t>
    <rPh sb="0" eb="2">
      <t>センタク</t>
    </rPh>
    <rPh sb="2" eb="3">
      <t>レイ</t>
    </rPh>
    <phoneticPr fontId="2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</si>
</sst>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_ "/>
    <numFmt numFmtId="178" formatCode="0.000_);[Red]\(0.000\)"/>
    <numFmt numFmtId="180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176" fontId="0" fillId="0" borderId="2" xfId="0" applyNumberFormat="1" applyBorder="1"/>
    <xf numFmtId="0" fontId="6" fillId="0" borderId="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77" fontId="0" fillId="0" borderId="4" xfId="0" applyNumberFormat="1" applyBorder="1"/>
    <xf numFmtId="177" fontId="0" fillId="0" borderId="5" xfId="0" applyNumberFormat="1" applyBorder="1"/>
    <xf numFmtId="177" fontId="0" fillId="3" borderId="6" xfId="0" applyNumberFormat="1" applyFill="1" applyBorder="1"/>
    <xf numFmtId="177" fontId="0" fillId="2" borderId="3" xfId="0" applyNumberFormat="1" applyFill="1" applyBorder="1"/>
    <xf numFmtId="177" fontId="0" fillId="2" borderId="8" xfId="0" applyNumberFormat="1" applyFill="1" applyBorder="1"/>
    <xf numFmtId="177" fontId="0" fillId="2" borderId="9" xfId="0" applyNumberFormat="1" applyFill="1" applyBorder="1"/>
    <xf numFmtId="177" fontId="0" fillId="2" borderId="11" xfId="0" applyNumberFormat="1" applyFill="1" applyBorder="1"/>
    <xf numFmtId="0" fontId="0" fillId="0" borderId="12" xfId="0" applyBorder="1"/>
    <xf numFmtId="0" fontId="1" fillId="0" borderId="12" xfId="0" applyFont="1" applyBorder="1"/>
    <xf numFmtId="0" fontId="1" fillId="0" borderId="13" xfId="0" applyFont="1" applyBorder="1"/>
    <xf numFmtId="176" fontId="0" fillId="0" borderId="14" xfId="0" applyNumberFormat="1" applyBorder="1"/>
    <xf numFmtId="0" fontId="6" fillId="4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/>
    <xf numFmtId="177" fontId="0" fillId="2" borderId="12" xfId="0" applyNumberFormat="1" applyFill="1" applyBorder="1"/>
    <xf numFmtId="177" fontId="0" fillId="2" borderId="15" xfId="0" applyNumberFormat="1" applyFill="1" applyBorder="1"/>
    <xf numFmtId="177" fontId="0" fillId="4" borderId="6" xfId="0" applyNumberFormat="1" applyFill="1" applyBorder="1"/>
    <xf numFmtId="177" fontId="0" fillId="2" borderId="13" xfId="0" applyNumberFormat="1" applyFill="1" applyBorder="1"/>
    <xf numFmtId="0" fontId="6" fillId="3" borderId="2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77" fontId="0" fillId="2" borderId="2" xfId="0" applyNumberFormat="1" applyFill="1" applyBorder="1"/>
    <xf numFmtId="177" fontId="0" fillId="2" borderId="14" xfId="0" applyNumberFormat="1" applyFill="1" applyBorder="1"/>
    <xf numFmtId="177" fontId="0" fillId="2" borderId="21" xfId="0" applyNumberFormat="1" applyFill="1" applyBorder="1"/>
    <xf numFmtId="177" fontId="0" fillId="3" borderId="19" xfId="0" applyNumberFormat="1" applyFill="1" applyBorder="1"/>
    <xf numFmtId="0" fontId="0" fillId="0" borderId="21" xfId="0" applyBorder="1"/>
    <xf numFmtId="177" fontId="0" fillId="2" borderId="22" xfId="0" applyNumberFormat="1" applyFill="1" applyBorder="1"/>
    <xf numFmtId="176" fontId="0" fillId="0" borderId="23" xfId="0" applyNumberFormat="1" applyBorder="1"/>
    <xf numFmtId="177" fontId="0" fillId="2" borderId="24" xfId="0" applyNumberFormat="1" applyFill="1" applyBorder="1"/>
    <xf numFmtId="177" fontId="0" fillId="2" borderId="25" xfId="0" applyNumberFormat="1" applyFill="1" applyBorder="1"/>
    <xf numFmtId="177" fontId="0" fillId="2" borderId="23" xfId="0" applyNumberFormat="1" applyFill="1" applyBorder="1"/>
    <xf numFmtId="177" fontId="0" fillId="4" borderId="19" xfId="0" applyNumberFormat="1" applyFill="1" applyBorder="1"/>
    <xf numFmtId="0" fontId="1" fillId="0" borderId="0" xfId="0" applyFont="1" applyBorder="1"/>
    <xf numFmtId="177" fontId="0" fillId="0" borderId="0" xfId="0" applyNumberFormat="1" applyFill="1" applyBorder="1"/>
    <xf numFmtId="176" fontId="0" fillId="0" borderId="0" xfId="0" applyNumberFormat="1" applyBorder="1"/>
    <xf numFmtId="177" fontId="0" fillId="5" borderId="10" xfId="0" applyNumberFormat="1" applyFill="1" applyBorder="1"/>
    <xf numFmtId="177" fontId="0" fillId="5" borderId="6" xfId="0" applyNumberFormat="1" applyFill="1" applyBorder="1"/>
    <xf numFmtId="177" fontId="0" fillId="5" borderId="26" xfId="0" applyNumberFormat="1" applyFill="1" applyBorder="1"/>
    <xf numFmtId="0" fontId="0" fillId="5" borderId="0" xfId="0" applyFill="1"/>
    <xf numFmtId="177" fontId="0" fillId="5" borderId="17" xfId="0" applyNumberForma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0" fillId="0" borderId="1" xfId="0" applyFill="1" applyBorder="1"/>
    <xf numFmtId="0" fontId="0" fillId="5" borderId="0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4" fillId="5" borderId="0" xfId="0" applyFont="1" applyFill="1" applyBorder="1"/>
    <xf numFmtId="0" fontId="4" fillId="5" borderId="27" xfId="0" applyFont="1" applyFill="1" applyBorder="1"/>
    <xf numFmtId="177" fontId="0" fillId="2" borderId="5" xfId="0" applyNumberFormat="1" applyFill="1" applyBorder="1"/>
    <xf numFmtId="177" fontId="0" fillId="2" borderId="7" xfId="0" applyNumberFormat="1" applyFill="1" applyBorder="1"/>
    <xf numFmtId="177" fontId="0" fillId="0" borderId="0" xfId="0" applyNumberFormat="1" applyFill="1" applyBorder="1" applyAlignment="1">
      <alignment horizontal="right"/>
    </xf>
    <xf numFmtId="177" fontId="0" fillId="0" borderId="29" xfId="0" applyNumberFormat="1" applyFill="1" applyBorder="1" applyAlignment="1"/>
    <xf numFmtId="0" fontId="0" fillId="5" borderId="0" xfId="0" applyFill="1" applyAlignment="1">
      <alignment horizontal="center"/>
    </xf>
    <xf numFmtId="0" fontId="4" fillId="0" borderId="30" xfId="0" applyFont="1" applyBorder="1"/>
    <xf numFmtId="0" fontId="0" fillId="0" borderId="31" xfId="0" applyBorder="1"/>
    <xf numFmtId="177" fontId="0" fillId="0" borderId="32" xfId="0" applyNumberFormat="1" applyBorder="1"/>
    <xf numFmtId="177" fontId="0" fillId="0" borderId="32" xfId="0" applyNumberFormat="1" applyFill="1" applyBorder="1"/>
    <xf numFmtId="0" fontId="0" fillId="0" borderId="0" xfId="0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6" borderId="18" xfId="0" applyNumberForma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7" fontId="0" fillId="0" borderId="0" xfId="0" applyNumberFormat="1" applyFill="1" applyBorder="1" applyAlignment="1"/>
    <xf numFmtId="177" fontId="0" fillId="0" borderId="5" xfId="0" applyNumberFormat="1" applyFill="1" applyBorder="1"/>
    <xf numFmtId="177" fontId="0" fillId="0" borderId="7" xfId="0" applyNumberFormat="1" applyFill="1" applyBorder="1"/>
    <xf numFmtId="177" fontId="0" fillId="0" borderId="4" xfId="0" applyNumberFormat="1" applyFill="1" applyBorder="1"/>
    <xf numFmtId="0" fontId="10" fillId="0" borderId="0" xfId="0" applyFont="1"/>
    <xf numFmtId="178" fontId="0" fillId="0" borderId="0" xfId="0" applyNumberFormat="1"/>
    <xf numFmtId="178" fontId="10" fillId="0" borderId="0" xfId="0" applyNumberFormat="1" applyFont="1" applyFill="1"/>
    <xf numFmtId="180" fontId="0" fillId="0" borderId="0" xfId="0" applyNumberFormat="1"/>
    <xf numFmtId="177" fontId="0" fillId="0" borderId="0" xfId="0" applyNumberFormat="1"/>
    <xf numFmtId="180" fontId="0" fillId="0" borderId="0" xfId="0" applyNumberFormat="1" applyFill="1"/>
    <xf numFmtId="177" fontId="0" fillId="9" borderId="5" xfId="0" applyNumberFormat="1" applyFill="1" applyBorder="1"/>
    <xf numFmtId="177" fontId="0" fillId="9" borderId="7" xfId="0" applyNumberFormat="1" applyFill="1" applyBorder="1"/>
    <xf numFmtId="177" fontId="0" fillId="9" borderId="4" xfId="0" applyNumberFormat="1" applyFill="1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5" fillId="3" borderId="27" xfId="0" applyFont="1" applyFill="1" applyBorder="1" applyAlignment="1"/>
    <xf numFmtId="0" fontId="0" fillId="3" borderId="27" xfId="0" applyFill="1" applyBorder="1" applyAlignment="1"/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4" borderId="27" xfId="0" applyFont="1" applyFill="1" applyBorder="1" applyAlignment="1"/>
    <xf numFmtId="0" fontId="0" fillId="4" borderId="27" xfId="0" applyFill="1" applyBorder="1" applyAlignment="1"/>
    <xf numFmtId="0" fontId="0" fillId="8" borderId="0" xfId="0" applyFill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1"/>
  <sheetViews>
    <sheetView tabSelected="1" workbookViewId="0">
      <selection activeCell="R15" sqref="R15"/>
    </sheetView>
  </sheetViews>
  <sheetFormatPr defaultRowHeight="13.5"/>
  <cols>
    <col min="1" max="1" width="6.625" customWidth="1"/>
    <col min="2" max="2" width="8.375" customWidth="1"/>
    <col min="3" max="3" width="8.5" customWidth="1"/>
    <col min="4" max="4" width="8.375" customWidth="1"/>
    <col min="5" max="5" width="8.25" customWidth="1"/>
    <col min="6" max="6" width="8.375" customWidth="1"/>
    <col min="7" max="7" width="8" customWidth="1"/>
    <col min="8" max="8" width="8.25" customWidth="1"/>
    <col min="9" max="10" width="8.5" customWidth="1"/>
    <col min="11" max="11" width="5.375" customWidth="1"/>
    <col min="12" max="12" width="9" customWidth="1"/>
    <col min="16" max="17" width="9.5" bestFit="1" customWidth="1"/>
    <col min="20" max="20" width="9.5" bestFit="1" customWidth="1"/>
  </cols>
  <sheetData>
    <row r="1" spans="1:14">
      <c r="A1" s="52" t="s">
        <v>34</v>
      </c>
      <c r="B1" s="24"/>
      <c r="C1" s="24"/>
      <c r="D1" s="24"/>
    </row>
    <row r="2" spans="1:14">
      <c r="A2" s="50" t="s">
        <v>37</v>
      </c>
      <c r="B2" s="24"/>
      <c r="C2" s="24"/>
      <c r="D2" s="24"/>
      <c r="E2" s="51"/>
    </row>
    <row r="3" spans="1:14" ht="14.25" thickBot="1">
      <c r="A3" s="50"/>
      <c r="B3" s="24"/>
      <c r="C3" s="24"/>
      <c r="D3" s="24"/>
      <c r="E3" s="2"/>
      <c r="H3" s="48" t="s">
        <v>36</v>
      </c>
      <c r="I3" s="48"/>
      <c r="J3" s="48"/>
    </row>
    <row r="4" spans="1:14" ht="14.25" thickBot="1">
      <c r="A4" s="2"/>
      <c r="B4" s="3" t="s">
        <v>6</v>
      </c>
      <c r="C4" s="4">
        <v>70</v>
      </c>
      <c r="D4" s="2" t="s">
        <v>3</v>
      </c>
      <c r="E4" s="3" t="s">
        <v>15</v>
      </c>
      <c r="F4" s="4">
        <v>415</v>
      </c>
      <c r="G4" s="2" t="s">
        <v>11</v>
      </c>
      <c r="H4" s="62" t="s">
        <v>35</v>
      </c>
      <c r="I4" s="56" t="s">
        <v>31</v>
      </c>
      <c r="J4" s="54">
        <v>1.0499999999999999E-3</v>
      </c>
    </row>
    <row r="5" spans="1:14" ht="14.25" thickBot="1">
      <c r="A5" s="2"/>
      <c r="B5" s="3" t="s">
        <v>27</v>
      </c>
      <c r="C5" s="4">
        <v>75</v>
      </c>
      <c r="D5" s="2" t="s">
        <v>3</v>
      </c>
      <c r="F5" s="97"/>
      <c r="G5" s="98"/>
      <c r="H5" s="53">
        <v>1.0499999999999999E-3</v>
      </c>
      <c r="I5" s="56" t="s">
        <v>33</v>
      </c>
      <c r="J5" s="54">
        <v>1.4E-3</v>
      </c>
      <c r="L5" s="67" t="s">
        <v>41</v>
      </c>
      <c r="M5" s="67"/>
      <c r="N5" s="67"/>
    </row>
    <row r="6" spans="1:14" ht="14.25" thickBot="1">
      <c r="A6" s="99" t="s">
        <v>13</v>
      </c>
      <c r="B6" s="100"/>
      <c r="C6" s="100"/>
      <c r="H6" s="48"/>
      <c r="I6" s="57" t="s">
        <v>32</v>
      </c>
      <c r="J6" s="55">
        <v>8.9999999999999998E-4</v>
      </c>
      <c r="L6" s="67"/>
      <c r="M6" s="67"/>
      <c r="N6" s="67"/>
    </row>
    <row r="7" spans="1:14">
      <c r="A7" s="101" t="s">
        <v>12</v>
      </c>
      <c r="B7" s="103" t="s">
        <v>4</v>
      </c>
      <c r="C7" s="95" t="s">
        <v>7</v>
      </c>
      <c r="D7" s="105"/>
      <c r="E7" s="95" t="s">
        <v>10</v>
      </c>
      <c r="F7" s="105"/>
      <c r="G7" s="95" t="s">
        <v>28</v>
      </c>
      <c r="H7" s="105"/>
      <c r="I7" s="95" t="s">
        <v>29</v>
      </c>
      <c r="J7" s="105"/>
      <c r="L7" s="68" t="s">
        <v>42</v>
      </c>
      <c r="M7" s="69" t="s">
        <v>43</v>
      </c>
      <c r="N7" s="70"/>
    </row>
    <row r="8" spans="1:14" ht="14.25" thickBot="1">
      <c r="A8" s="102"/>
      <c r="B8" s="104"/>
      <c r="C8" s="21" t="s">
        <v>9</v>
      </c>
      <c r="D8" s="29" t="s">
        <v>8</v>
      </c>
      <c r="E8" s="30" t="s">
        <v>9</v>
      </c>
      <c r="F8" s="29" t="s">
        <v>8</v>
      </c>
      <c r="G8" s="30" t="s">
        <v>9</v>
      </c>
      <c r="H8" s="29" t="s">
        <v>8</v>
      </c>
      <c r="I8" s="30" t="s">
        <v>9</v>
      </c>
      <c r="J8" s="29" t="s">
        <v>8</v>
      </c>
      <c r="L8" s="71">
        <v>0.73</v>
      </c>
      <c r="M8" s="72">
        <v>905</v>
      </c>
      <c r="N8" s="70"/>
    </row>
    <row r="9" spans="1:14">
      <c r="A9" s="16" t="s">
        <v>17</v>
      </c>
      <c r="B9" s="5">
        <f>B11*D41*D41*D41*D41*D41*D41*D41*D41</f>
        <v>329.385717389766</v>
      </c>
      <c r="C9" s="9">
        <v>3.6</v>
      </c>
      <c r="D9" s="46">
        <f>SQRT(C9/H5/0.000041)/(C4*B9)</f>
        <v>0.39660836409800704</v>
      </c>
      <c r="E9" s="25"/>
      <c r="F9" s="31">
        <f>SQRT(E9/0.00105/0.000041)/(C4*B9*2)</f>
        <v>0</v>
      </c>
      <c r="G9" s="25"/>
      <c r="H9" s="31">
        <f>SQRT(G9/0.00105/0.000041)/(C5*B9)</f>
        <v>0</v>
      </c>
      <c r="I9" s="25"/>
      <c r="J9" s="14">
        <f>SQRT(I9/0.00105/0.000041)/(C5*B9*2)</f>
        <v>0</v>
      </c>
      <c r="K9" s="83"/>
      <c r="L9" s="71">
        <v>0.76</v>
      </c>
      <c r="M9" s="72">
        <v>906</v>
      </c>
      <c r="N9" s="70"/>
    </row>
    <row r="10" spans="1:14">
      <c r="A10" s="16" t="s">
        <v>0</v>
      </c>
      <c r="B10" s="5">
        <f>B11*D41*D41*D41*D41*D41</f>
        <v>276.97926927062286</v>
      </c>
      <c r="C10" s="10">
        <v>3.4</v>
      </c>
      <c r="D10" s="46">
        <f>SQRT(C10/H5/0.000041)/(C4*B10)</f>
        <v>0.45836091260186018</v>
      </c>
      <c r="E10" s="25"/>
      <c r="F10" s="31">
        <f>SQRT(E10/0.00105/0.000041)/(C4*B10*2)</f>
        <v>0</v>
      </c>
      <c r="G10" s="25"/>
      <c r="H10" s="31">
        <f>SQRT(G10/0.00105/0.000041)/(C5*B10)</f>
        <v>0</v>
      </c>
      <c r="I10" s="25"/>
      <c r="J10" s="14">
        <f>SQRT(I10/0.00105/0.000041)/(C5*B10*2)</f>
        <v>0</v>
      </c>
      <c r="K10" s="83"/>
      <c r="L10" s="71">
        <v>0.79</v>
      </c>
      <c r="M10" s="72">
        <v>1006</v>
      </c>
      <c r="N10" s="70"/>
    </row>
    <row r="11" spans="1:14">
      <c r="A11" s="16" t="s">
        <v>1</v>
      </c>
      <c r="B11" s="5">
        <f>F4/2</f>
        <v>207.5</v>
      </c>
      <c r="C11" s="10">
        <v>2.9</v>
      </c>
      <c r="D11" s="46">
        <f>SQRT(C11/H5/0.000041)/(C4*B11)</f>
        <v>0.5650622311981317</v>
      </c>
      <c r="E11" s="25"/>
      <c r="F11" s="31">
        <f>SQRT(E11/0.00105/0.000041)/(C4*B11*2)</f>
        <v>0</v>
      </c>
      <c r="G11" s="25"/>
      <c r="H11" s="31">
        <f>SQRT(G11/0.00105/0.000041)/(C5*B11)</f>
        <v>0</v>
      </c>
      <c r="I11" s="25"/>
      <c r="J11" s="14">
        <f>SQRT(I11/0.00105/0.000041)/(C5*B11*2)</f>
        <v>0</v>
      </c>
      <c r="K11" s="83"/>
      <c r="L11" s="71">
        <v>0.82</v>
      </c>
      <c r="M11" s="72">
        <v>10065</v>
      </c>
      <c r="N11" s="70"/>
    </row>
    <row r="12" spans="1:14">
      <c r="A12" s="16" t="s">
        <v>2</v>
      </c>
      <c r="B12" s="5">
        <f>B14*D41*D41*D41*D41*D41*D41*D41*D41</f>
        <v>164.692858694883</v>
      </c>
      <c r="C12" s="10">
        <v>2.8</v>
      </c>
      <c r="D12" s="46">
        <f>SQRT(C12/H5/0.000041)/(C4*B12)</f>
        <v>0.69955139952765644</v>
      </c>
      <c r="E12" s="25"/>
      <c r="F12" s="31">
        <f>SQRT(E12/0.00105/0.000041)/(C4*B12*2)</f>
        <v>0</v>
      </c>
      <c r="G12" s="25"/>
      <c r="H12" s="31">
        <f>SQRT(G12/0.00105/0.000041)/(C5*B12)</f>
        <v>0</v>
      </c>
      <c r="I12" s="25"/>
      <c r="J12" s="14">
        <f>SQRT(I12/0.00105/0.000041)/(C5*B12*2)</f>
        <v>0</v>
      </c>
      <c r="K12" s="83"/>
      <c r="L12" s="71">
        <v>0.85</v>
      </c>
      <c r="M12" s="72">
        <v>1007</v>
      </c>
      <c r="N12" s="70"/>
    </row>
    <row r="13" spans="1:14">
      <c r="A13" s="16" t="s">
        <v>18</v>
      </c>
      <c r="B13" s="5">
        <f>B14*D41*D41*D41*D41*D41</f>
        <v>138.48963463531143</v>
      </c>
      <c r="C13" s="10">
        <v>2.8</v>
      </c>
      <c r="D13" s="46">
        <f>SQRT(C13/H5/0.000041)/(C4*B13)</f>
        <v>0.83191150078202314</v>
      </c>
      <c r="E13" s="26"/>
      <c r="F13" s="31">
        <f>SQRT(E13/0.00105/0.000041)/(C4*B13*2)</f>
        <v>0</v>
      </c>
      <c r="G13" s="25"/>
      <c r="H13" s="31">
        <f>SQRT(G13/0.00105/0.000041)/(C5*B13)</f>
        <v>0</v>
      </c>
      <c r="I13" s="25"/>
      <c r="J13" s="14">
        <f>SQRT(I13/0.00105/0.000041)/(C5*B13*2)</f>
        <v>0</v>
      </c>
      <c r="K13" s="83"/>
      <c r="L13" s="71">
        <v>0.88</v>
      </c>
      <c r="M13" s="72">
        <v>10075</v>
      </c>
      <c r="N13" s="70"/>
    </row>
    <row r="14" spans="1:14">
      <c r="A14" s="16" t="s">
        <v>19</v>
      </c>
      <c r="B14" s="5">
        <f>F4/4</f>
        <v>103.75</v>
      </c>
      <c r="C14" s="10">
        <v>2.8</v>
      </c>
      <c r="D14" s="11">
        <f>SQRT(C14/0.00105/0.000041)/(C4*B14)</f>
        <v>1.1104686245032864</v>
      </c>
      <c r="E14" s="10">
        <v>2.2000000000000002</v>
      </c>
      <c r="F14" s="46">
        <f>SQRT(E14/H5/0.000041)/(C4*B14*2)</f>
        <v>0.49216261514993398</v>
      </c>
      <c r="G14" s="25"/>
      <c r="H14" s="31">
        <f>SQRT(G14/0.00105/0.000041)/(C5*B14)</f>
        <v>0</v>
      </c>
      <c r="I14" s="25"/>
      <c r="J14" s="14">
        <f>SQRT(I14/0.00105/0.000041)/(C5*B14*2)</f>
        <v>0</v>
      </c>
      <c r="K14" s="83"/>
      <c r="L14" s="71">
        <v>0.91</v>
      </c>
      <c r="M14" s="72">
        <v>908</v>
      </c>
      <c r="N14" s="70"/>
    </row>
    <row r="15" spans="1:14">
      <c r="A15" s="16" t="s">
        <v>20</v>
      </c>
      <c r="B15" s="5">
        <f>B14/D41/D41</f>
        <v>92.430742069752185</v>
      </c>
      <c r="C15" s="10">
        <v>2.8</v>
      </c>
      <c r="D15" s="11">
        <f>SQRT(C15/0.00105/0.000041)/(C4*B15)</f>
        <v>1.2464588859978289</v>
      </c>
      <c r="E15" s="10">
        <v>2.2000000000000002</v>
      </c>
      <c r="F15" s="46">
        <f>SQRT(E15/H5/0.000041)/(C4*B15*2)</f>
        <v>0.55243385672779932</v>
      </c>
      <c r="G15" s="25"/>
      <c r="H15" s="31">
        <f>SQRT(G15/0.00105/0.000041)/(C5*B15)</f>
        <v>0</v>
      </c>
      <c r="I15" s="25"/>
      <c r="J15" s="14">
        <f>SQRT(I15/0.00105/0.000041)/(C5*B15*2)</f>
        <v>0</v>
      </c>
      <c r="K15" s="83"/>
      <c r="L15" s="71">
        <v>0.94</v>
      </c>
      <c r="M15" s="72">
        <v>10085</v>
      </c>
      <c r="N15" s="70"/>
    </row>
    <row r="16" spans="1:14">
      <c r="A16" s="16" t="s">
        <v>21</v>
      </c>
      <c r="B16" s="5">
        <f>B14/D41/D41/D41/D41</f>
        <v>82.346429682554771</v>
      </c>
      <c r="C16" s="10">
        <v>2.8</v>
      </c>
      <c r="D16" s="11">
        <f>SQRT(C16/0.00105/0.000041)/(C4*B16)</f>
        <v>1.3991027933615883</v>
      </c>
      <c r="E16" s="10">
        <v>2.2000000000000002</v>
      </c>
      <c r="F16" s="46">
        <f>SQRT(E16/H5/0.000041)/(C4*B16*2)</f>
        <v>0.62008603795755335</v>
      </c>
      <c r="G16" s="26"/>
      <c r="H16" s="31">
        <f>SQRT(G16/0.00105/0.000041)/(C5*B16)</f>
        <v>0</v>
      </c>
      <c r="I16" s="26"/>
      <c r="J16" s="14">
        <f>SQRT(I16/0.00105/0.000041)/(C5*B16*2)</f>
        <v>0</v>
      </c>
      <c r="K16" s="83"/>
      <c r="L16" s="71">
        <v>0.97</v>
      </c>
      <c r="M16" s="72">
        <v>1009</v>
      </c>
      <c r="N16" s="70"/>
    </row>
    <row r="17" spans="1:19">
      <c r="A17" s="16" t="s">
        <v>22</v>
      </c>
      <c r="B17" s="5">
        <f>B14/D41/D41/D41/D41/D41</f>
        <v>77.724679744771521</v>
      </c>
      <c r="C17" s="10">
        <v>2.8</v>
      </c>
      <c r="D17" s="11">
        <f>SQRT(C17/0.00105/0.000041)/(C4*B17)</f>
        <v>1.482297774278911</v>
      </c>
      <c r="E17" s="10">
        <v>2.2000000000000002</v>
      </c>
      <c r="F17" s="46">
        <f>SQRT(E17/H5/0.000041)/(C4*B17*2)</f>
        <v>0.65695827232071091</v>
      </c>
      <c r="G17" s="85"/>
      <c r="H17" s="11">
        <f>SQRT(G17/0.00105/0.000041)/(C5*B17)</f>
        <v>0</v>
      </c>
      <c r="I17" s="85"/>
      <c r="J17" s="45">
        <f>SQRT(I17/H5/0.000041)/(C5*B17*2)</f>
        <v>0</v>
      </c>
      <c r="K17" s="83"/>
      <c r="L17" s="71">
        <v>1</v>
      </c>
      <c r="M17" s="72">
        <v>1109</v>
      </c>
      <c r="N17" s="73" t="s">
        <v>44</v>
      </c>
    </row>
    <row r="18" spans="1:19">
      <c r="A18" s="16" t="s">
        <v>23</v>
      </c>
      <c r="B18" s="5">
        <f>B14/D41/D41/D41/D41/D41/D41/D41</f>
        <v>69.244817599451267</v>
      </c>
      <c r="C18" s="10">
        <v>2.8</v>
      </c>
      <c r="D18" s="11">
        <f>SQRT(C18/0.00105/0.000041)/(C4*B18)</f>
        <v>1.6638229947930281</v>
      </c>
      <c r="E18" s="10">
        <v>2.2000000000000002</v>
      </c>
      <c r="F18" s="46">
        <f>SQRT(E18/H5/0.000041)/(C4*B18*2)</f>
        <v>0.73741072750273651</v>
      </c>
      <c r="G18" s="85"/>
      <c r="H18" s="11">
        <f>SQRT(G18/0.00105/0.000041)/(C5*B18)</f>
        <v>0</v>
      </c>
      <c r="I18" s="85"/>
      <c r="J18" s="45">
        <f>SQRT(I18/H5/0.000041)/(C5*B18*2)</f>
        <v>0</v>
      </c>
      <c r="K18" s="83"/>
      <c r="L18" s="71">
        <v>1.04</v>
      </c>
      <c r="M18" s="72">
        <v>1010</v>
      </c>
      <c r="N18" s="74"/>
    </row>
    <row r="19" spans="1:19">
      <c r="A19" s="16" t="s">
        <v>24</v>
      </c>
      <c r="B19" s="5">
        <f>B14/D41/D41/D41/D41/D41/D41/D41/D41/D41</f>
        <v>61.69011927905462</v>
      </c>
      <c r="C19" s="10">
        <v>2.8</v>
      </c>
      <c r="D19" s="11">
        <f>SQRT(C19/0.00105/0.000041)/(C4*B19)</f>
        <v>1.8675781654929156</v>
      </c>
      <c r="E19" s="10">
        <v>2.2000000000000002</v>
      </c>
      <c r="F19" s="46">
        <f>SQRT(E19/H5/0.000041)/(C4*B19*2)</f>
        <v>0.82771555507662098</v>
      </c>
      <c r="G19" s="85"/>
      <c r="H19" s="11">
        <f>SQRT(G19/0.00105/0.000041)/(C5*B19)</f>
        <v>0</v>
      </c>
      <c r="I19" s="85"/>
      <c r="J19" s="45">
        <f>SQRT(I19/H5/0.000041)/(C5*B19*2)</f>
        <v>0</v>
      </c>
      <c r="K19" s="83"/>
      <c r="L19" s="71">
        <v>1.08</v>
      </c>
      <c r="M19" s="72">
        <v>10105</v>
      </c>
      <c r="N19" s="74"/>
    </row>
    <row r="20" spans="1:19">
      <c r="A20" s="17" t="s">
        <v>25</v>
      </c>
      <c r="B20" s="5">
        <f>B14/D41/D41/D41/D41/D41/D41/D41/D41/D41/D41</f>
        <v>58.22771895351611</v>
      </c>
      <c r="C20" s="58"/>
      <c r="D20" s="31">
        <f>SQRT(C20/0.00105/0.000041)/(C4*B20)</f>
        <v>0</v>
      </c>
      <c r="E20" s="85"/>
      <c r="F20" s="31">
        <f>SQRT(E20/0.00105/0.000041)/(C4*B20*2)</f>
        <v>0</v>
      </c>
      <c r="G20" s="10">
        <v>2.8</v>
      </c>
      <c r="H20" s="11">
        <f>SQRT(G20/0.00105/0.000041)/(C5*B20)</f>
        <v>1.8467214653999704</v>
      </c>
      <c r="I20" s="10">
        <v>2.2000000000000002</v>
      </c>
      <c r="J20" s="45">
        <f>SQRT(I20/H5/0.000041)/(C5*B20*2)</f>
        <v>0.81847181073784403</v>
      </c>
      <c r="K20" s="83"/>
      <c r="L20" s="71">
        <v>1.1200000000000001</v>
      </c>
      <c r="M20" s="72">
        <v>1111</v>
      </c>
      <c r="N20" s="73" t="s">
        <v>45</v>
      </c>
    </row>
    <row r="21" spans="1:19" ht="14.25" thickBot="1">
      <c r="A21" s="18" t="s">
        <v>26</v>
      </c>
      <c r="B21" s="19">
        <f>F4/8</f>
        <v>51.875</v>
      </c>
      <c r="C21" s="59"/>
      <c r="D21" s="32">
        <f>SQRT(C21/0.00105/0.000041)/(C4*B21)</f>
        <v>0</v>
      </c>
      <c r="E21" s="86"/>
      <c r="F21" s="32">
        <f>SQRT(E21/0.00105/0.000041)/(C4*B21*2)</f>
        <v>0</v>
      </c>
      <c r="G21" s="10">
        <v>2.8</v>
      </c>
      <c r="H21" s="34">
        <f>SQRT(G21/0.00105/0.000041)/(C5*B21)</f>
        <v>2.0728747657394679</v>
      </c>
      <c r="I21" s="10">
        <v>2.2000000000000002</v>
      </c>
      <c r="J21" s="49">
        <f>SQRT(I21/H5/0.000041)/(C5*B21*2)</f>
        <v>0.91870354827987677</v>
      </c>
      <c r="K21" s="83"/>
      <c r="L21" s="71">
        <v>1.1599999999999999</v>
      </c>
      <c r="M21" s="72">
        <v>1012</v>
      </c>
      <c r="N21" s="74"/>
    </row>
    <row r="22" spans="1:19">
      <c r="A22" s="42"/>
      <c r="B22" s="44"/>
      <c r="C22" s="60"/>
      <c r="D22" s="60"/>
      <c r="E22" s="75"/>
      <c r="F22" s="61"/>
      <c r="G22" s="43"/>
      <c r="H22" s="43"/>
      <c r="I22" s="43"/>
      <c r="J22" s="43"/>
      <c r="L22" s="71">
        <v>1.2</v>
      </c>
      <c r="M22" s="72">
        <v>1013</v>
      </c>
      <c r="N22" s="74"/>
    </row>
    <row r="23" spans="1:19" ht="14.25" thickBot="1">
      <c r="A23" s="106" t="s">
        <v>14</v>
      </c>
      <c r="B23" s="107"/>
      <c r="C23" s="107"/>
      <c r="E23" s="1"/>
      <c r="L23" s="71">
        <v>1.24</v>
      </c>
      <c r="M23" s="72">
        <v>1014</v>
      </c>
      <c r="N23" s="74"/>
    </row>
    <row r="24" spans="1:19">
      <c r="A24" s="90" t="s">
        <v>5</v>
      </c>
      <c r="B24" s="92" t="s">
        <v>4</v>
      </c>
      <c r="C24" s="90" t="s">
        <v>7</v>
      </c>
      <c r="D24" s="94"/>
      <c r="E24" s="95" t="s">
        <v>10</v>
      </c>
      <c r="F24" s="96"/>
      <c r="G24" s="88" t="s">
        <v>28</v>
      </c>
      <c r="H24" s="89"/>
      <c r="I24" s="88" t="s">
        <v>29</v>
      </c>
      <c r="J24" s="89"/>
      <c r="L24" s="71">
        <v>1.28</v>
      </c>
      <c r="M24" s="72">
        <v>1114</v>
      </c>
      <c r="N24" s="73" t="s">
        <v>46</v>
      </c>
      <c r="P24" t="s">
        <v>78</v>
      </c>
    </row>
    <row r="25" spans="1:19" ht="14.25" thickBot="1">
      <c r="A25" s="91"/>
      <c r="B25" s="93"/>
      <c r="C25" s="21" t="s">
        <v>8</v>
      </c>
      <c r="D25" s="22" t="s">
        <v>9</v>
      </c>
      <c r="E25" s="23" t="s">
        <v>8</v>
      </c>
      <c r="F25" s="20" t="s">
        <v>9</v>
      </c>
      <c r="G25" s="23" t="s">
        <v>8</v>
      </c>
      <c r="H25" s="20" t="s">
        <v>9</v>
      </c>
      <c r="I25" s="6" t="s">
        <v>8</v>
      </c>
      <c r="J25" s="20" t="s">
        <v>9</v>
      </c>
      <c r="K25" s="79"/>
      <c r="L25" s="71">
        <v>1.32</v>
      </c>
      <c r="M25" s="72">
        <v>1015</v>
      </c>
      <c r="N25" s="74"/>
      <c r="P25" s="108"/>
      <c r="Q25" s="109" t="s">
        <v>69</v>
      </c>
      <c r="R25" s="109" t="s">
        <v>70</v>
      </c>
      <c r="S25" s="110"/>
    </row>
    <row r="26" spans="1:19">
      <c r="A26" s="35" t="s">
        <v>17</v>
      </c>
      <c r="B26" s="37">
        <f t="shared" ref="B26:B38" si="0">B9</f>
        <v>329.385717389766</v>
      </c>
      <c r="C26" s="9">
        <v>0.4</v>
      </c>
      <c r="D26" s="47">
        <f>H5*(C4*B26*C26)*(C4*B26*C26)*0.000041</f>
        <v>3.6618347841284993</v>
      </c>
      <c r="E26" s="38"/>
      <c r="F26" s="40">
        <f>0.00105*(C4*B26*2*E26)*(C4*B26*2*E26)*0.000041</f>
        <v>0</v>
      </c>
      <c r="G26" s="25"/>
      <c r="H26" s="14">
        <f>0.00105*(C5*B26*G26)*(C5*B26*G26)*0.000041</f>
        <v>0</v>
      </c>
      <c r="I26" s="38"/>
      <c r="J26" s="36">
        <f>0.00105*(C5*B26*2*I26)*(C5*B26*2*I26)*0.000041</f>
        <v>0</v>
      </c>
      <c r="K26" s="81"/>
      <c r="L26" s="71">
        <v>1.36</v>
      </c>
      <c r="M26" s="72">
        <v>1016</v>
      </c>
      <c r="N26" s="74"/>
      <c r="P26" s="108">
        <v>1</v>
      </c>
      <c r="Q26" s="110" t="s">
        <v>47</v>
      </c>
      <c r="R26" s="110"/>
      <c r="S26" s="110"/>
    </row>
    <row r="27" spans="1:19">
      <c r="A27" s="16" t="s">
        <v>0</v>
      </c>
      <c r="B27" s="5">
        <f t="shared" si="0"/>
        <v>276.97926927062286</v>
      </c>
      <c r="C27" s="76">
        <v>0.46</v>
      </c>
      <c r="D27" s="45">
        <f>H5*(C4*B27*C27)*(C4*B27*C27)*0.000041</f>
        <v>3.4243601113099054</v>
      </c>
      <c r="E27" s="12"/>
      <c r="F27" s="31">
        <f>0.00105*(C4*B27*2*E27)*(C4*B27*2*E27)*0.000041</f>
        <v>0</v>
      </c>
      <c r="G27" s="25"/>
      <c r="H27" s="14">
        <f>0.00105*(C5*B27*G27)*(C5*B27*G27)*0.000041</f>
        <v>0</v>
      </c>
      <c r="I27" s="12"/>
      <c r="J27" s="14">
        <f>0.00105*(C5*B27*2*I27)*(C5*B27*2*I27)*0.000041</f>
        <v>0</v>
      </c>
      <c r="K27" s="81"/>
      <c r="L27" s="71">
        <v>1.4</v>
      </c>
      <c r="M27" s="72">
        <v>1017</v>
      </c>
      <c r="N27" s="74"/>
      <c r="P27" s="108">
        <v>2</v>
      </c>
      <c r="Q27" s="110" t="s">
        <v>48</v>
      </c>
      <c r="R27" s="110"/>
      <c r="S27" s="110"/>
    </row>
    <row r="28" spans="1:19">
      <c r="A28" s="16" t="s">
        <v>1</v>
      </c>
      <c r="B28" s="5">
        <f t="shared" si="0"/>
        <v>207.5</v>
      </c>
      <c r="C28" s="76">
        <v>0.56000000000000005</v>
      </c>
      <c r="D28" s="45">
        <f>H5*(C4*B28*C28)*(C4*B28*C28)*0.000041</f>
        <v>2.8482722058000012</v>
      </c>
      <c r="E28" s="12"/>
      <c r="F28" s="31">
        <f>0.00105*(C4*B28*2*E28)*(C4*B28*2*E28)*0.000041</f>
        <v>0</v>
      </c>
      <c r="G28" s="25"/>
      <c r="H28" s="14">
        <f>0.00105*(C5*B28*G28)*(C5*B28*G28)*0.000041</f>
        <v>0</v>
      </c>
      <c r="I28" s="12"/>
      <c r="J28" s="14">
        <f>0.00105*(C5*B28*2*I28)*(C5*B28*2*I28)*0.000041</f>
        <v>0</v>
      </c>
      <c r="K28" s="81"/>
      <c r="L28" s="71">
        <v>1.45</v>
      </c>
      <c r="M28" s="72">
        <v>1018</v>
      </c>
      <c r="N28" s="74"/>
      <c r="P28" s="108">
        <v>3</v>
      </c>
      <c r="Q28" s="110" t="s">
        <v>49</v>
      </c>
      <c r="R28" s="110"/>
      <c r="S28" s="110"/>
    </row>
    <row r="29" spans="1:19">
      <c r="A29" s="16" t="s">
        <v>2</v>
      </c>
      <c r="B29" s="5">
        <f t="shared" si="0"/>
        <v>164.692858694883</v>
      </c>
      <c r="C29" s="76">
        <v>0.7</v>
      </c>
      <c r="D29" s="45">
        <f>H5*(C4*B29*C29)*(C4*B29*C29)*0.000041</f>
        <v>2.8035922565983817</v>
      </c>
      <c r="E29" s="12"/>
      <c r="F29" s="31">
        <f>0.00105*(C4*B29*2*E29)*(C4*B29*2*E29)*0.000041</f>
        <v>0</v>
      </c>
      <c r="G29" s="25"/>
      <c r="H29" s="14">
        <f>0.00105*(C5*B29*G29)*(C5*B29*G29)*0.000041</f>
        <v>0</v>
      </c>
      <c r="I29" s="12"/>
      <c r="J29" s="14">
        <f>0.00105*(C5*B29*2*I29)*(C5*B29*2*I29)*0.000041</f>
        <v>0</v>
      </c>
      <c r="K29" s="81"/>
      <c r="L29" s="71">
        <v>1.5</v>
      </c>
      <c r="M29" s="72">
        <v>1019</v>
      </c>
      <c r="N29" s="74"/>
      <c r="P29" s="108">
        <v>4</v>
      </c>
      <c r="Q29" s="110" t="s">
        <v>50</v>
      </c>
      <c r="R29" s="110"/>
      <c r="S29" s="110"/>
    </row>
    <row r="30" spans="1:19" ht="14.25" thickBot="1">
      <c r="A30" s="16" t="s">
        <v>18</v>
      </c>
      <c r="B30" s="5">
        <f t="shared" si="0"/>
        <v>138.48963463531143</v>
      </c>
      <c r="C30" s="76">
        <v>0.85</v>
      </c>
      <c r="D30" s="45">
        <f>H5*(C4*B30*C30)*(C4*B30*C30)*0.000041</f>
        <v>2.9230862245054419</v>
      </c>
      <c r="E30" s="13"/>
      <c r="F30" s="31">
        <f>0.00105*(C4*B30*2*E30)*(C4*B30*2*E30)*0.000041</f>
        <v>0</v>
      </c>
      <c r="G30" s="25"/>
      <c r="H30" s="14">
        <f>0.00105*(C5*B30*G30)*(C5*B30*G30)*0.000041</f>
        <v>0</v>
      </c>
      <c r="I30" s="12"/>
      <c r="J30" s="14">
        <f>0.00105*(C5*B30*2*I30)*(C5*B30*2*I30)*0.000041</f>
        <v>0</v>
      </c>
      <c r="K30" s="80"/>
      <c r="L30" s="71">
        <v>1.55</v>
      </c>
      <c r="M30" s="72">
        <v>1020</v>
      </c>
      <c r="N30" s="74"/>
      <c r="P30" s="108">
        <v>5</v>
      </c>
      <c r="Q30" s="110" t="s">
        <v>51</v>
      </c>
      <c r="R30" s="110"/>
      <c r="S30" s="110" t="s">
        <v>68</v>
      </c>
    </row>
    <row r="31" spans="1:19">
      <c r="A31" s="16" t="s">
        <v>19</v>
      </c>
      <c r="B31" s="5">
        <f t="shared" si="0"/>
        <v>103.75</v>
      </c>
      <c r="C31" s="76">
        <v>1.1200000000000001</v>
      </c>
      <c r="D31" s="27">
        <f>0.00105*(C4*B31*C31)*(C4*B31*C31)*0.000041</f>
        <v>2.8482722058000012</v>
      </c>
      <c r="E31" s="78">
        <v>0.5</v>
      </c>
      <c r="F31" s="46">
        <f>H5*(C4*B31*2*E31)*(C4*B31*2*E31)*0.000041</f>
        <v>2.2706251640624999</v>
      </c>
      <c r="G31" s="25"/>
      <c r="H31" s="14">
        <f>0.00105*(C5*B31*G31)*(C5*B31*G31)*0.000041</f>
        <v>0</v>
      </c>
      <c r="I31" s="12"/>
      <c r="J31" s="14">
        <f>0.00105*(C5*B31*2*I31)*(C5*B31*2*I31)*0.000041</f>
        <v>0</v>
      </c>
      <c r="K31" s="84"/>
      <c r="L31" s="71">
        <v>1.6</v>
      </c>
      <c r="M31" s="72">
        <v>1021</v>
      </c>
      <c r="N31" s="74"/>
      <c r="P31" s="108">
        <v>6</v>
      </c>
      <c r="Q31" s="110" t="s">
        <v>52</v>
      </c>
      <c r="R31" s="110" t="s">
        <v>60</v>
      </c>
      <c r="S31" s="110" t="s">
        <v>71</v>
      </c>
    </row>
    <row r="32" spans="1:19">
      <c r="A32" s="16" t="s">
        <v>20</v>
      </c>
      <c r="B32" s="5">
        <f t="shared" si="0"/>
        <v>92.430742069752185</v>
      </c>
      <c r="C32" s="76">
        <v>1.24</v>
      </c>
      <c r="D32" s="27">
        <f>0.00105*(C4*B32*C32)*(C4*B32*C32)*0.000041</f>
        <v>2.7710571684549934</v>
      </c>
      <c r="E32" s="76">
        <v>0.54</v>
      </c>
      <c r="F32" s="46">
        <f>H5*(C4*B32*2*E32)*(C4*B32*2*E32)*0.000041</f>
        <v>2.1020818686823</v>
      </c>
      <c r="G32" s="25"/>
      <c r="H32" s="14">
        <f>0.00105*(C5*B32*G32)*(C5*B32*G32)*0.000041</f>
        <v>0</v>
      </c>
      <c r="I32" s="12"/>
      <c r="J32" s="14">
        <f>0.00105*(C5*B32*2*I32)*(C5*B32*2*I32)*0.000041</f>
        <v>0</v>
      </c>
      <c r="K32" s="84"/>
      <c r="L32" s="71">
        <v>1.7</v>
      </c>
      <c r="M32" s="72">
        <v>1023</v>
      </c>
      <c r="N32" s="74"/>
      <c r="P32" s="108">
        <v>7</v>
      </c>
      <c r="Q32" s="110" t="s">
        <v>53</v>
      </c>
      <c r="R32" s="110" t="s">
        <v>61</v>
      </c>
      <c r="S32" s="110" t="s">
        <v>72</v>
      </c>
    </row>
    <row r="33" spans="1:19" ht="14.25" thickBot="1">
      <c r="A33" s="16" t="s">
        <v>21</v>
      </c>
      <c r="B33" s="5">
        <f t="shared" si="0"/>
        <v>82.346429682554771</v>
      </c>
      <c r="C33" s="76">
        <v>1.4</v>
      </c>
      <c r="D33" s="27">
        <f>0.00105*(C4*B33*C33)*(C4*B33*C33)*0.000041</f>
        <v>2.8035922794171229</v>
      </c>
      <c r="E33" s="76">
        <v>0.6</v>
      </c>
      <c r="F33" s="46">
        <f>H5*(C4*B33*2*E33)*(C4*B33*2*E33)*0.000041</f>
        <v>2.0597820828370703</v>
      </c>
      <c r="G33" s="26"/>
      <c r="H33" s="14">
        <f>0.00105*(C5*B33*G33)*(C5*B33*G33)*0.000041</f>
        <v>0</v>
      </c>
      <c r="I33" s="13"/>
      <c r="J33" s="14">
        <f>0.00105*(C5*B33*2*I33)*(C5*B33*2*I33)*0.000041</f>
        <v>0</v>
      </c>
      <c r="K33" s="84"/>
      <c r="L33" s="71">
        <v>1.75</v>
      </c>
      <c r="M33" s="72">
        <v>1024</v>
      </c>
      <c r="N33" s="74"/>
      <c r="P33" s="108">
        <v>8</v>
      </c>
      <c r="Q33" s="110" t="s">
        <v>54</v>
      </c>
      <c r="R33" s="110" t="s">
        <v>62</v>
      </c>
      <c r="S33" s="110" t="s">
        <v>73</v>
      </c>
    </row>
    <row r="34" spans="1:19">
      <c r="A34" s="16" t="s">
        <v>22</v>
      </c>
      <c r="B34" s="5">
        <f t="shared" si="0"/>
        <v>77.724679744771521</v>
      </c>
      <c r="C34" s="76">
        <v>1.5</v>
      </c>
      <c r="D34" s="27">
        <f>0.00105*(C4*B34*C34)*(C4*B34*C34)*0.000041</f>
        <v>2.8672769038947323</v>
      </c>
      <c r="E34" s="76">
        <v>0.66</v>
      </c>
      <c r="F34" s="46">
        <f>H5*(C4*B34*2*E34)*(C4*B34*2*E34)*0.000041</f>
        <v>2.2204192343760805</v>
      </c>
      <c r="G34" s="87"/>
      <c r="H34" s="27">
        <f>0.00105*(C5*B34*G34)*(C5*B34*G34)*0.000041</f>
        <v>0</v>
      </c>
      <c r="I34" s="87"/>
      <c r="J34" s="45">
        <f>H5*(C5*B34*2*I34)*(C5*B34*2*I34)*0.000041</f>
        <v>0</v>
      </c>
      <c r="K34" s="84"/>
      <c r="L34" s="71">
        <v>1.8</v>
      </c>
      <c r="M34" s="72">
        <v>1025</v>
      </c>
      <c r="N34" s="74"/>
      <c r="P34" s="108">
        <v>9</v>
      </c>
      <c r="Q34" s="110" t="s">
        <v>55</v>
      </c>
      <c r="R34" s="110" t="s">
        <v>63</v>
      </c>
      <c r="S34" s="110" t="s">
        <v>74</v>
      </c>
    </row>
    <row r="35" spans="1:19">
      <c r="A35" s="16" t="s">
        <v>23</v>
      </c>
      <c r="B35" s="5">
        <f t="shared" si="0"/>
        <v>69.244817599451267</v>
      </c>
      <c r="C35" s="76">
        <v>1.7</v>
      </c>
      <c r="D35" s="27">
        <f>0.00105*(C4*B35*C35)*(C4*B35*C35)*0.000041</f>
        <v>2.9230862482967601</v>
      </c>
      <c r="E35" s="76">
        <v>0.73</v>
      </c>
      <c r="F35" s="46">
        <f>H5*(C4*B35*2*E35)*(C4*B35*2*E35)*0.000041</f>
        <v>2.1560036840378451</v>
      </c>
      <c r="G35" s="85"/>
      <c r="H35" s="27">
        <f>0.00105*(C5*B35*G35)*(C5*B35*G35)*0.000041</f>
        <v>0</v>
      </c>
      <c r="I35" s="85"/>
      <c r="J35" s="45">
        <f>H5*(C5*B35*2*I35)*(C5*B35*2*I35)*0.000041</f>
        <v>0</v>
      </c>
      <c r="K35" s="84"/>
      <c r="L35" s="71">
        <v>1.85</v>
      </c>
      <c r="M35" s="72">
        <v>1026</v>
      </c>
      <c r="N35" s="74"/>
      <c r="P35" s="108">
        <v>10</v>
      </c>
      <c r="Q35" s="110" t="s">
        <v>56</v>
      </c>
      <c r="R35" s="110" t="s">
        <v>64</v>
      </c>
      <c r="S35" s="110" t="s">
        <v>75</v>
      </c>
    </row>
    <row r="36" spans="1:19" ht="14.25" thickBot="1">
      <c r="A36" s="16" t="s">
        <v>24</v>
      </c>
      <c r="B36" s="5">
        <f t="shared" si="0"/>
        <v>61.69011927905462</v>
      </c>
      <c r="C36" s="77">
        <v>1.85</v>
      </c>
      <c r="D36" s="27">
        <f>0.00105*(C4*B36*C36)*(C4*B36*C36)*0.000041</f>
        <v>2.7475392961165048</v>
      </c>
      <c r="E36" s="77">
        <v>0.82</v>
      </c>
      <c r="F36" s="46">
        <f>H5*(C4*B36*2*E36)*(C4*B36*2*E36)*0.000041</f>
        <v>2.1591765349408178</v>
      </c>
      <c r="G36" s="85"/>
      <c r="H36" s="27">
        <f>0.00105*(C5*B36*G36)*(C5*B36*G36)*0.000041</f>
        <v>0</v>
      </c>
      <c r="I36" s="85"/>
      <c r="J36" s="45">
        <f>H5*(C5*B36*2*I36)*(C5*B36*2*I36)*0.000041</f>
        <v>0</v>
      </c>
      <c r="K36" s="84"/>
      <c r="L36" s="71">
        <v>1.9</v>
      </c>
      <c r="M36" s="72">
        <v>1027</v>
      </c>
      <c r="N36" s="74"/>
      <c r="P36" s="108">
        <v>11</v>
      </c>
      <c r="Q36" s="110" t="s">
        <v>57</v>
      </c>
      <c r="R36" s="110" t="s">
        <v>65</v>
      </c>
      <c r="S36" s="110" t="s">
        <v>76</v>
      </c>
    </row>
    <row r="37" spans="1:19">
      <c r="A37" s="17" t="s">
        <v>25</v>
      </c>
      <c r="B37" s="5">
        <f t="shared" si="0"/>
        <v>58.22771895351611</v>
      </c>
      <c r="C37" s="33"/>
      <c r="D37" s="14">
        <f>0.00105*(C4*B37*C37)*(C4*B37*C37)*0.000041</f>
        <v>0</v>
      </c>
      <c r="E37" s="38"/>
      <c r="F37" s="31">
        <f>0.00105*(C4*B37*2*E37)*(C4*B37*2*E37)*0.000041</f>
        <v>0</v>
      </c>
      <c r="G37" s="76">
        <v>1.8</v>
      </c>
      <c r="H37" s="27">
        <f>0.00105*(C5*B37*G37)*(C5*B37*G37)*0.000041</f>
        <v>2.6601139889792207</v>
      </c>
      <c r="I37" s="10">
        <v>0.82</v>
      </c>
      <c r="J37" s="45">
        <f>H5*(C5*B37*2*I37)*(C5*B37*2*I37)*0.000041</f>
        <v>2.2082230199871948</v>
      </c>
      <c r="K37" s="84"/>
      <c r="L37" s="71">
        <v>1.95</v>
      </c>
      <c r="M37" s="72">
        <v>1028</v>
      </c>
      <c r="N37" s="74"/>
      <c r="P37" s="108">
        <v>12</v>
      </c>
      <c r="Q37" s="110" t="s">
        <v>58</v>
      </c>
      <c r="R37" s="110" t="s">
        <v>66</v>
      </c>
      <c r="S37" s="110" t="s">
        <v>76</v>
      </c>
    </row>
    <row r="38" spans="1:19" ht="14.25" thickBot="1">
      <c r="A38" s="18" t="s">
        <v>26</v>
      </c>
      <c r="B38" s="19">
        <f t="shared" si="0"/>
        <v>51.875</v>
      </c>
      <c r="C38" s="28"/>
      <c r="D38" s="39">
        <f>0.00105*(C4*B38*C38)*(C4*B38*C38)*0.000041</f>
        <v>0</v>
      </c>
      <c r="E38" s="15"/>
      <c r="F38" s="32">
        <f>0.00105*(C4*B38*2*E38)*(C4*B38*2*E38)*0.000041</f>
        <v>0</v>
      </c>
      <c r="G38" s="77">
        <v>2</v>
      </c>
      <c r="H38" s="41">
        <f>0.00105*(C5*B38*G38)*(C5*B38*G38)*0.000041</f>
        <v>2.6065850097656251</v>
      </c>
      <c r="I38" s="76">
        <v>0.91</v>
      </c>
      <c r="J38" s="49">
        <f>H5*(C5*B38*2*I38)*(C5*B38*2*I38)*0.000041</f>
        <v>2.158513046586914</v>
      </c>
      <c r="K38" s="82"/>
      <c r="L38" s="71">
        <v>2</v>
      </c>
      <c r="M38" s="72">
        <v>1029</v>
      </c>
      <c r="N38" s="74"/>
      <c r="P38" s="108">
        <v>13</v>
      </c>
      <c r="Q38" s="110" t="s">
        <v>59</v>
      </c>
      <c r="R38" s="110" t="s">
        <v>67</v>
      </c>
      <c r="S38" s="110" t="s">
        <v>77</v>
      </c>
    </row>
    <row r="39" spans="1:19" ht="14.25" thickBot="1">
      <c r="A39" s="42"/>
      <c r="B39" s="44"/>
      <c r="C39" s="43"/>
      <c r="D39" s="43"/>
      <c r="E39" s="43"/>
      <c r="F39" s="43"/>
      <c r="G39" s="43"/>
      <c r="H39" s="43"/>
      <c r="I39" s="43"/>
      <c r="J39" s="43"/>
      <c r="K39" s="80"/>
      <c r="L39" s="71">
        <v>2.1</v>
      </c>
      <c r="M39" s="72">
        <v>1030</v>
      </c>
      <c r="N39" s="74"/>
    </row>
    <row r="40" spans="1:19" ht="14.25" thickBot="1">
      <c r="H40" s="63" t="s">
        <v>38</v>
      </c>
      <c r="I40" s="65">
        <f>D26+D27+D28*2+D29*2+D30*2+D31+D32+D33+D34+D35+D36+F31+F32+F33+F34+F35+F36+H37+H38+J37+J38+H34+H35+H36+J34+J35+J36</f>
        <v>63.798444005481734</v>
      </c>
      <c r="J40" s="64" t="s">
        <v>39</v>
      </c>
      <c r="K40" s="80"/>
      <c r="L40" s="71">
        <v>2.2200000000000002</v>
      </c>
      <c r="M40" s="72">
        <v>1033</v>
      </c>
      <c r="N40" s="74"/>
    </row>
    <row r="41" spans="1:19" ht="14.25" thickBot="1">
      <c r="C41" s="8" t="s">
        <v>16</v>
      </c>
      <c r="D41" s="7">
        <v>1.059463094</v>
      </c>
      <c r="E41" s="7"/>
      <c r="F41" s="7" t="s">
        <v>30</v>
      </c>
      <c r="G41" s="7"/>
      <c r="H41" s="63" t="s">
        <v>40</v>
      </c>
      <c r="I41" s="66"/>
      <c r="J41" s="64" t="s">
        <v>39</v>
      </c>
      <c r="K41" s="80"/>
      <c r="L41" s="71">
        <v>2.2999999999999998</v>
      </c>
      <c r="M41" s="72">
        <v>1035</v>
      </c>
      <c r="N41" s="74"/>
    </row>
  </sheetData>
  <mergeCells count="15">
    <mergeCell ref="G24:H24"/>
    <mergeCell ref="I24:J24"/>
    <mergeCell ref="A6:C6"/>
    <mergeCell ref="E7:F7"/>
    <mergeCell ref="F5:G5"/>
    <mergeCell ref="G7:H7"/>
    <mergeCell ref="I7:J7"/>
    <mergeCell ref="A7:A8"/>
    <mergeCell ref="B7:B8"/>
    <mergeCell ref="A23:C23"/>
    <mergeCell ref="E24:F24"/>
    <mergeCell ref="C7:D7"/>
    <mergeCell ref="A24:A25"/>
    <mergeCell ref="B24:B25"/>
    <mergeCell ref="C24:D2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BL.13c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kawarin</dc:creator>
  <cp:lastModifiedBy>kawahara</cp:lastModifiedBy>
  <cp:lastPrinted>2010-12-03T20:09:37Z</cp:lastPrinted>
  <dcterms:created xsi:type="dcterms:W3CDTF">2004-05-06T14:22:34Z</dcterms:created>
  <dcterms:modified xsi:type="dcterms:W3CDTF">2011-09-06T16:23:15Z</dcterms:modified>
</cp:coreProperties>
</file>